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5360" windowHeight="9150" activeTab="0"/>
  </bookViews>
  <sheets>
    <sheet name="Refinance Closing Cost WkSheet" sheetId="1" r:id="rId1"/>
  </sheets>
  <definedNames>
    <definedName name="_xlnm.Print_Area" localSheetId="0">'Refinance Closing Cost WkSheet'!$A$1:$G$56</definedName>
  </definedNames>
  <calcPr fullCalcOnLoad="1"/>
</workbook>
</file>

<file path=xl/comments1.xml><?xml version="1.0" encoding="utf-8"?>
<comments xmlns="http://schemas.openxmlformats.org/spreadsheetml/2006/main">
  <authors>
    <author>Jerry Jelincic</author>
  </authors>
  <commentList>
    <comment ref="D6" authorId="0">
      <text>
        <r>
          <rPr>
            <b/>
            <sz val="8"/>
            <rFont val="Tahoma"/>
            <family val="0"/>
          </rPr>
          <t xml:space="preserve">Enter amount to be financed.
</t>
        </r>
        <r>
          <rPr>
            <sz val="8"/>
            <rFont val="Tahoma"/>
            <family val="2"/>
          </rPr>
          <t>This is required to calculate Doc stamps on Note and Mortgage</t>
        </r>
      </text>
    </comment>
    <comment ref="G7" authorId="0">
      <text>
        <r>
          <rPr>
            <sz val="8"/>
            <rFont val="Tahoma"/>
            <family val="2"/>
          </rPr>
          <t>Title services and lender's title insurance</t>
        </r>
      </text>
    </comment>
    <comment ref="G17" authorId="0">
      <text>
        <r>
          <rPr>
            <sz val="8"/>
            <rFont val="Tahoma"/>
            <family val="2"/>
          </rPr>
          <t>Owner's title insurance</t>
        </r>
      </text>
    </comment>
    <comment ref="G35" authorId="0">
      <text>
        <r>
          <rPr>
            <sz val="8"/>
            <rFont val="Tahoma"/>
            <family val="2"/>
          </rPr>
          <t>Transfer Taxes</t>
        </r>
      </text>
    </comment>
    <comment ref="G39" authorId="0">
      <text>
        <r>
          <rPr>
            <sz val="8"/>
            <rFont val="Tahoma"/>
            <family val="2"/>
          </rPr>
          <t>Government recording charges</t>
        </r>
      </text>
    </comment>
    <comment ref="G42" authorId="0">
      <text>
        <r>
          <rPr>
            <b/>
            <sz val="8"/>
            <rFont val="Tahoma"/>
            <family val="2"/>
          </rPr>
          <t>Required services that you can shop for</t>
        </r>
        <r>
          <rPr>
            <sz val="8"/>
            <rFont val="Tahoma"/>
            <family val="2"/>
          </rPr>
          <t xml:space="preserve"> - If one or more of the third party services is rendered by a lender's prefered provider, those fees would be disclosed on GFE #3 and appear on the HUD in the 800 section "Items Payable in Connection with Loan.
</t>
        </r>
      </text>
    </comment>
    <comment ref="G45" authorId="0">
      <text>
        <r>
          <rPr>
            <sz val="8"/>
            <rFont val="Tahoma"/>
            <family val="2"/>
          </rPr>
          <t>Our origination charge</t>
        </r>
      </text>
    </comment>
  </commentList>
</comments>
</file>

<file path=xl/sharedStrings.xml><?xml version="1.0" encoding="utf-8"?>
<sst xmlns="http://schemas.openxmlformats.org/spreadsheetml/2006/main" count="71" uniqueCount="62">
  <si>
    <t>Doc Stamps .70 per $100</t>
  </si>
  <si>
    <t>Loan Amount:</t>
  </si>
  <si>
    <t>ALTA 4.1 Condo ($25)</t>
  </si>
  <si>
    <t>ALTA 6.0 Negotiable Rate Mortgage ($25)</t>
  </si>
  <si>
    <t>ALTA 6.1 Variable Rate Mortgage ($25)</t>
  </si>
  <si>
    <t>ALTA 5.1 PUD ($25)</t>
  </si>
  <si>
    <t>ALTA 7.0 Manufactured Housing ($25)</t>
  </si>
  <si>
    <t>ALTA 8.1 Environmental Protection Liens ($25)</t>
  </si>
  <si>
    <t>Navigational Servitude (10% of insurance rate)</t>
  </si>
  <si>
    <t>Insurance Endorsements</t>
  </si>
  <si>
    <t>x</t>
  </si>
  <si>
    <t>Total Estimate Closing Cost</t>
  </si>
  <si>
    <t>Pest Inspection</t>
  </si>
  <si>
    <t>Roof Inspection</t>
  </si>
  <si>
    <t>Third Party Fees</t>
  </si>
  <si>
    <t>Settlement Fee</t>
  </si>
  <si>
    <t>Recording Fees</t>
  </si>
  <si>
    <t>State Doc Stamps / Tax</t>
  </si>
  <si>
    <t>Settlement Fee and Title Examination</t>
  </si>
  <si>
    <t>Total Insurance Premiums</t>
  </si>
  <si>
    <t>Doc Stamps and Intangible Tax</t>
  </si>
  <si>
    <t>ALTA 6.2 Negative Amortization Mortgage ($25)</t>
  </si>
  <si>
    <t>Loan Origination Fee</t>
  </si>
  <si>
    <t>Mortgage                                                            Pages:</t>
  </si>
  <si>
    <t>Affidavits @ 18.50 ea                                       Qty:</t>
  </si>
  <si>
    <t>ESTIMATE</t>
  </si>
  <si>
    <t>Name:</t>
  </si>
  <si>
    <t>Refinance</t>
  </si>
  <si>
    <t>Summary:</t>
  </si>
  <si>
    <t>Closing Fees</t>
  </si>
  <si>
    <t>1)</t>
  </si>
  <si>
    <t>2)</t>
  </si>
  <si>
    <t>3)</t>
  </si>
  <si>
    <t>4)</t>
  </si>
  <si>
    <t>5)</t>
  </si>
  <si>
    <t xml:space="preserve">HUD-1
Line </t>
  </si>
  <si>
    <t>Simultaneous Policy (i.e.. Owner &amp; Loan Policies)</t>
  </si>
  <si>
    <t>Survey (no survey required for condo)</t>
  </si>
  <si>
    <t>Estoppel Fee ($75-$300) (Condo or H.O.A.)</t>
  </si>
  <si>
    <t xml:space="preserve">n/a </t>
  </si>
  <si>
    <t>Florida Form 9 (10% of insurance rate) (MP)</t>
  </si>
  <si>
    <t>Florida Form 9.1 (10% of insurance rate) Vacant (OP)</t>
  </si>
  <si>
    <t>Florida Form 9.2 (10% of insurance rate) Improved (OP)</t>
  </si>
  <si>
    <t>MP = Mortgage Policy</t>
  </si>
  <si>
    <t>OP = Owners Policy</t>
  </si>
  <si>
    <t>* Charges That Can Change</t>
  </si>
  <si>
    <t>Unless Selected by Lender</t>
  </si>
  <si>
    <t>Third Party Fees Estimates</t>
  </si>
  <si>
    <t>New 2010
GFE / HUD</t>
  </si>
  <si>
    <t>GFE #4 / 1101</t>
  </si>
  <si>
    <t>GFE #5 / 1103</t>
  </si>
  <si>
    <t>GFE #8 / 1203</t>
  </si>
  <si>
    <t>GFE #7 / 1201</t>
  </si>
  <si>
    <t>GFE #1 / 801</t>
  </si>
  <si>
    <t>GFE #6 / 1301*</t>
  </si>
  <si>
    <t>Client Name and Phone #</t>
  </si>
  <si>
    <t>Owner's Title Ins.</t>
  </si>
  <si>
    <t>Title Service + 
Lender's Title Ins.</t>
  </si>
  <si>
    <t>Transfer Taxes</t>
  </si>
  <si>
    <t>Origination Fee</t>
  </si>
  <si>
    <t>Gov't Recording Fees</t>
  </si>
  <si>
    <t>14750 NW 77th Court  ·  Suite 300  ·  Miami Lakes, Florida 33016
Tel:(305) 722-1880  ·  Fax:(305) 722-1884
www.FullServiceTitle.com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</si>
</sst>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* #,##0.0_-;\-* #,##0.0_-;_-* &quot;-&quot;??_-;_-@_-"/>
    <numFmt numFmtId="175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1" fontId="0" fillId="0" borderId="0" xfId="42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42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171" fontId="3" fillId="0" borderId="0" xfId="42" applyFont="1" applyAlignment="1" applyProtection="1">
      <alignment/>
      <protection hidden="1"/>
    </xf>
    <xf numFmtId="171" fontId="3" fillId="0" borderId="10" xfId="42" applyFont="1" applyBorder="1" applyAlignment="1" applyProtection="1">
      <alignment/>
      <protection hidden="1"/>
    </xf>
    <xf numFmtId="171" fontId="2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71" fontId="3" fillId="0" borderId="11" xfId="42" applyFont="1" applyBorder="1" applyAlignment="1" applyProtection="1">
      <alignment/>
      <protection hidden="1"/>
    </xf>
    <xf numFmtId="171" fontId="3" fillId="0" borderId="0" xfId="42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/>
      <protection hidden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Continuous" wrapText="1"/>
    </xf>
    <xf numFmtId="0" fontId="3" fillId="0" borderId="0" xfId="0" applyFont="1" applyBorder="1" applyAlignment="1">
      <alignment horizontal="center"/>
    </xf>
    <xf numFmtId="170" fontId="3" fillId="0" borderId="10" xfId="44" applyFont="1" applyBorder="1" applyAlignment="1">
      <alignment/>
    </xf>
    <xf numFmtId="170" fontId="3" fillId="0" borderId="12" xfId="44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left" vertical="center" wrapText="1"/>
      <protection hidden="1" locked="0"/>
    </xf>
    <xf numFmtId="171" fontId="0" fillId="0" borderId="0" xfId="42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 horizontal="center"/>
      <protection hidden="1"/>
    </xf>
    <xf numFmtId="171" fontId="3" fillId="0" borderId="13" xfId="42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171" fontId="3" fillId="0" borderId="0" xfId="42" applyFont="1" applyAlignment="1" applyProtection="1">
      <alignment horizontal="center"/>
      <protection hidden="1"/>
    </xf>
    <xf numFmtId="171" fontId="2" fillId="0" borderId="0" xfId="42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49" fontId="3" fillId="0" borderId="13" xfId="42" applyNumberFormat="1" applyFont="1" applyBorder="1" applyAlignment="1" applyProtection="1">
      <alignment horizontal="center"/>
      <protection hidden="1" locked="0"/>
    </xf>
    <xf numFmtId="49" fontId="3" fillId="0" borderId="13" xfId="42" applyNumberFormat="1" applyFont="1" applyBorder="1" applyAlignment="1" applyProtection="1">
      <alignment horizontal="center"/>
      <protection hidden="1"/>
    </xf>
    <xf numFmtId="175" fontId="3" fillId="0" borderId="13" xfId="42" applyNumberFormat="1" applyFont="1" applyBorder="1" applyAlignment="1" applyProtection="1">
      <alignment horizontal="center"/>
      <protection hidden="1" locked="0"/>
    </xf>
    <xf numFmtId="175" fontId="3" fillId="0" borderId="0" xfId="42" applyNumberFormat="1" applyFont="1" applyBorder="1" applyAlignment="1" applyProtection="1">
      <alignment horizontal="center"/>
      <protection hidden="1"/>
    </xf>
    <xf numFmtId="49" fontId="3" fillId="0" borderId="0" xfId="42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71" fontId="3" fillId="0" borderId="13" xfId="42" applyFont="1" applyBorder="1" applyAlignment="1" applyProtection="1">
      <alignment horizontal="center"/>
      <protection locked="0"/>
    </xf>
    <xf numFmtId="170" fontId="2" fillId="0" borderId="14" xfId="44" applyFont="1" applyBorder="1" applyAlignment="1" applyProtection="1">
      <alignment/>
      <protection hidden="1"/>
    </xf>
    <xf numFmtId="170" fontId="2" fillId="0" borderId="0" xfId="0" applyNumberFormat="1" applyFont="1" applyBorder="1" applyAlignment="1" applyProtection="1">
      <alignment/>
      <protection hidden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170" fontId="8" fillId="0" borderId="0" xfId="44" applyFont="1" applyBorder="1" applyAlignment="1">
      <alignment horizontal="center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0</xdr:row>
      <xdr:rowOff>28575</xdr:rowOff>
    </xdr:from>
    <xdr:to>
      <xdr:col>3</xdr:col>
      <xdr:colOff>38100</xdr:colOff>
      <xdr:row>2</xdr:row>
      <xdr:rowOff>28575</xdr:rowOff>
    </xdr:to>
    <xdr:pic>
      <xdr:nvPicPr>
        <xdr:cNvPr id="1" name="Picture 1" descr="fullservic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8575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00390625" style="6" customWidth="1"/>
    <col min="2" max="2" width="41.8515625" style="0" customWidth="1"/>
    <col min="3" max="3" width="5.28125" style="3" customWidth="1"/>
    <col min="4" max="4" width="16.00390625" style="0" customWidth="1"/>
    <col min="5" max="5" width="2.8515625" style="0" customWidth="1"/>
    <col min="6" max="6" width="6.140625" style="17" customWidth="1"/>
    <col min="7" max="7" width="11.7109375" style="4" customWidth="1"/>
  </cols>
  <sheetData>
    <row r="1" spans="6:7" ht="16.5" customHeight="1">
      <c r="F1" s="50">
        <f ca="1">TODAY()</f>
        <v>42331</v>
      </c>
      <c r="G1" s="50"/>
    </row>
    <row r="2" spans="4:7" ht="32.25" customHeight="1">
      <c r="D2" s="5"/>
      <c r="E2" s="21"/>
      <c r="F2" s="50" t="s">
        <v>25</v>
      </c>
      <c r="G2" s="50"/>
    </row>
    <row r="3" spans="2:7" ht="42" customHeight="1">
      <c r="B3" s="7" t="s">
        <v>61</v>
      </c>
      <c r="C3" s="1"/>
      <c r="D3" s="2"/>
      <c r="E3" s="2"/>
      <c r="F3" s="22" t="s">
        <v>35</v>
      </c>
      <c r="G3" s="22" t="s">
        <v>48</v>
      </c>
    </row>
    <row r="4" spans="1:7" ht="9.75" customHeight="1">
      <c r="A4" s="7"/>
      <c r="B4" s="2"/>
      <c r="C4" s="1"/>
      <c r="D4" s="2"/>
      <c r="E4" s="2"/>
      <c r="F4" s="16"/>
      <c r="G4" s="19"/>
    </row>
    <row r="5" spans="1:7" ht="12.75" customHeight="1">
      <c r="A5" s="27" t="s">
        <v>26</v>
      </c>
      <c r="B5" s="28" t="s">
        <v>55</v>
      </c>
      <c r="C5" s="29"/>
      <c r="D5" s="30" t="s">
        <v>27</v>
      </c>
      <c r="E5" s="2"/>
      <c r="G5" s="18"/>
    </row>
    <row r="6" spans="1:8" ht="12.75">
      <c r="A6" s="27"/>
      <c r="B6" s="31" t="s">
        <v>1</v>
      </c>
      <c r="C6" s="32"/>
      <c r="D6" s="33">
        <v>100000</v>
      </c>
      <c r="F6" s="17">
        <v>202</v>
      </c>
      <c r="H6" s="43" t="str">
        <f>TEXT(D6,"$###,###,###.00")</f>
        <v>$100,000.00</v>
      </c>
    </row>
    <row r="7" spans="1:7" ht="11.25">
      <c r="A7" s="31" t="s">
        <v>30</v>
      </c>
      <c r="B7" s="34" t="s">
        <v>29</v>
      </c>
      <c r="C7" s="35"/>
      <c r="D7" s="8"/>
      <c r="G7" s="20" t="s">
        <v>49</v>
      </c>
    </row>
    <row r="8" spans="1:7" ht="12.75">
      <c r="A8" s="27"/>
      <c r="B8" s="11" t="s">
        <v>15</v>
      </c>
      <c r="C8" s="35"/>
      <c r="D8" s="10">
        <v>595</v>
      </c>
      <c r="F8" s="17">
        <v>1101</v>
      </c>
      <c r="G8" s="45">
        <f>IF(ISBLANK(C10),D8+D17+D31,D8+D18+D31)</f>
        <v>705</v>
      </c>
    </row>
    <row r="9" spans="1:7" ht="16.5">
      <c r="A9" s="27"/>
      <c r="B9" s="11"/>
      <c r="C9" s="36"/>
      <c r="D9" s="10"/>
      <c r="G9" s="47" t="s">
        <v>57</v>
      </c>
    </row>
    <row r="10" spans="1:4" ht="11.25">
      <c r="A10" s="31" t="s">
        <v>31</v>
      </c>
      <c r="B10" s="34" t="str">
        <f>CONCATENATE("Title Insurance Rates for ",H6,"       Re-issue")</f>
        <v>Title Insurance Rates for $100,000.00       Re-issue</v>
      </c>
      <c r="C10" s="44"/>
      <c r="D10" s="10"/>
    </row>
    <row r="11" spans="1:4" ht="12.75">
      <c r="A11" s="27"/>
      <c r="B11" s="11" t="str">
        <f>IF(ISBLANK(C10),"0-100,000 5.75 per $1000 (min $100)","0-100,000 3.30 per $1000 (min $100)")</f>
        <v>0-100,000 5.75 per $1000 (min $100)</v>
      </c>
      <c r="C11" s="35"/>
      <c r="D11" s="8">
        <f>IF(ISBLANK(C10),IF(D6&gt;0,IF(D6&lt;100000,MAX((D6/1000)*5.75,100),575),0),IF(D6&gt;0,IF(D6&lt;100000,MAX((D6/1000)*3.3,100),330),0))</f>
        <v>575</v>
      </c>
    </row>
    <row r="12" spans="1:4" ht="12.75">
      <c r="A12" s="27"/>
      <c r="B12" s="11" t="str">
        <f>IF(ISBLANK(C10),"100,000 - 1 million $5.00 per $1000","100,000 - 1 million $3.00 per $1000")</f>
        <v>100,000 - 1 million $5.00 per $1000</v>
      </c>
      <c r="C12" s="35"/>
      <c r="D12" s="8">
        <f>IF(ISBLANK(C10),IF(D6&gt;100000,MIN((D6-100000)*0.005,4500),0),IF(D6&gt;100000,MIN((D6-100000)*0.003,2700),0))</f>
        <v>0</v>
      </c>
    </row>
    <row r="13" spans="1:4" ht="12.75">
      <c r="A13" s="27"/>
      <c r="B13" s="11" t="str">
        <f>IF(ISBLANK(C10),"1-5 Million 2.50 per $1000","1-5 Million 2.00 per $1000")</f>
        <v>1-5 Million 2.50 per $1000</v>
      </c>
      <c r="C13" s="35"/>
      <c r="D13" s="8">
        <f>IF(ISBLANK(C10),IF(D6&gt;1000000,MIN((D6-1000000)*0.0025,10000),0),IF(D6&gt;1000000,MIN((D6-1000000)*0.002,8000),0))</f>
        <v>0</v>
      </c>
    </row>
    <row r="14" spans="1:4" ht="12.75">
      <c r="A14" s="27"/>
      <c r="B14" s="11" t="str">
        <f>IF(ISBLANK(C10),"5-10 million 2.25 per $1000","5-10 million 2.00 per $1000")</f>
        <v>5-10 million 2.25 per $1000</v>
      </c>
      <c r="C14" s="35"/>
      <c r="D14" s="8">
        <f>IF(ISBLANK(C10),IF(D6&gt;5000000,MIN((D6-5000000)*0.00225,11250),0),IF(D6&gt;5000000,MIN((D6-5000000)*0.002,10000),0))</f>
        <v>0</v>
      </c>
    </row>
    <row r="15" spans="1:4" ht="12.75">
      <c r="A15" s="27"/>
      <c r="B15" s="11" t="str">
        <f>IF(ISBLANK(C10),"Over 10 million 2.00 per $1000","Over 10 million 1.50 per $1000")</f>
        <v>Over 10 million 2.00 per $1000</v>
      </c>
      <c r="C15" s="32"/>
      <c r="D15" s="15">
        <f>IF(ISBLANK(C10),IF(D6&gt;10000000,(D6-10000000)*0.002,0),IF(D6&gt;10000000,(D6-10000000)*0.0015,0))</f>
        <v>0</v>
      </c>
    </row>
    <row r="16" spans="1:4" ht="8.25" customHeight="1">
      <c r="A16" s="27"/>
      <c r="B16" s="31"/>
      <c r="C16" s="35"/>
      <c r="D16" s="10"/>
    </row>
    <row r="17" spans="1:7" ht="12.75" customHeight="1">
      <c r="A17" s="27"/>
      <c r="B17" s="37" t="s">
        <v>36</v>
      </c>
      <c r="C17" s="35"/>
      <c r="D17" s="9">
        <f>IF(ISBLANK(C10),25,0)</f>
        <v>25</v>
      </c>
      <c r="G17" s="20" t="s">
        <v>50</v>
      </c>
    </row>
    <row r="18" spans="1:7" ht="12" customHeight="1">
      <c r="A18" s="27"/>
      <c r="B18" s="31" t="str">
        <f>IF(ISBLANK(C10),"Insurance Rate:","Insurance Re-Issue Rate:")</f>
        <v>Insurance Rate:</v>
      </c>
      <c r="C18" s="35"/>
      <c r="D18" s="10">
        <f>SUM(D11:D17)</f>
        <v>600</v>
      </c>
      <c r="F18" s="17">
        <v>1108</v>
      </c>
      <c r="G18" s="45">
        <f>IF(ISBLANK(C10),D18-D17,0)</f>
        <v>575</v>
      </c>
    </row>
    <row r="19" spans="1:7" ht="11.25">
      <c r="A19" s="31"/>
      <c r="B19" s="34" t="s">
        <v>9</v>
      </c>
      <c r="C19" s="35"/>
      <c r="D19" s="11"/>
      <c r="G19" s="48" t="s">
        <v>56</v>
      </c>
    </row>
    <row r="20" spans="1:4" ht="12.75">
      <c r="A20" s="27"/>
      <c r="B20" s="11" t="s">
        <v>2</v>
      </c>
      <c r="C20" s="38"/>
      <c r="D20" s="8">
        <f>IF(ISBLANK(C20),0,25)</f>
        <v>0</v>
      </c>
    </row>
    <row r="21" spans="1:4" ht="12.75">
      <c r="A21" s="27"/>
      <c r="B21" s="11" t="s">
        <v>5</v>
      </c>
      <c r="C21" s="38"/>
      <c r="D21" s="8">
        <f aca="true" t="shared" si="0" ref="D21:D26">IF(ISBLANK(C21),0,25)</f>
        <v>0</v>
      </c>
    </row>
    <row r="22" spans="1:4" ht="12.75">
      <c r="A22" s="27"/>
      <c r="B22" s="11" t="s">
        <v>3</v>
      </c>
      <c r="C22" s="38"/>
      <c r="D22" s="8">
        <f t="shared" si="0"/>
        <v>0</v>
      </c>
    </row>
    <row r="23" spans="1:4" ht="12.75">
      <c r="A23" s="27"/>
      <c r="B23" s="11" t="s">
        <v>4</v>
      </c>
      <c r="C23" s="38"/>
      <c r="D23" s="8">
        <f t="shared" si="0"/>
        <v>0</v>
      </c>
    </row>
    <row r="24" spans="1:4" ht="12.75">
      <c r="A24" s="27"/>
      <c r="B24" s="11" t="s">
        <v>21</v>
      </c>
      <c r="C24" s="38"/>
      <c r="D24" s="8">
        <f t="shared" si="0"/>
        <v>0</v>
      </c>
    </row>
    <row r="25" spans="1:4" ht="12.75">
      <c r="A25" s="27"/>
      <c r="B25" s="11" t="s">
        <v>6</v>
      </c>
      <c r="C25" s="38"/>
      <c r="D25" s="8">
        <f t="shared" si="0"/>
        <v>0</v>
      </c>
    </row>
    <row r="26" spans="1:4" ht="12.75">
      <c r="A26" s="27"/>
      <c r="B26" s="11" t="s">
        <v>7</v>
      </c>
      <c r="C26" s="39" t="s">
        <v>10</v>
      </c>
      <c r="D26" s="8">
        <f t="shared" si="0"/>
        <v>25</v>
      </c>
    </row>
    <row r="27" spans="1:4" ht="12.75">
      <c r="A27" s="27"/>
      <c r="B27" s="11" t="s">
        <v>40</v>
      </c>
      <c r="C27" s="39" t="s">
        <v>10</v>
      </c>
      <c r="D27" s="8">
        <f>IF(ISBLANK(C27),0,($D$18)*0.1)</f>
        <v>60</v>
      </c>
    </row>
    <row r="28" spans="1:4" ht="12.75">
      <c r="A28" s="27"/>
      <c r="B28" s="11" t="s">
        <v>41</v>
      </c>
      <c r="C28" s="38"/>
      <c r="D28" s="8">
        <f>IF(ISBLANK(C28),0,($D$18)*0.1)</f>
        <v>0</v>
      </c>
    </row>
    <row r="29" spans="1:4" ht="12.75">
      <c r="A29" s="27"/>
      <c r="B29" s="11" t="s">
        <v>42</v>
      </c>
      <c r="C29" s="38"/>
      <c r="D29" s="8">
        <f>IF(ISBLANK(C29),0,($D$18)*0.1)</f>
        <v>0</v>
      </c>
    </row>
    <row r="30" spans="1:4" ht="12.75">
      <c r="A30" s="27"/>
      <c r="B30" s="11" t="s">
        <v>8</v>
      </c>
      <c r="C30" s="38"/>
      <c r="D30" s="13">
        <f>IF(ISBLANK(C30),0,($D$18)*0.1)</f>
        <v>0</v>
      </c>
    </row>
    <row r="31" spans="1:6" ht="12.75" customHeight="1">
      <c r="A31" s="27"/>
      <c r="B31" s="11"/>
      <c r="C31" s="32"/>
      <c r="D31" s="10">
        <f>SUM(D20:D30)</f>
        <v>85</v>
      </c>
      <c r="F31" s="17">
        <v>1111</v>
      </c>
    </row>
    <row r="32" spans="1:4" ht="11.25">
      <c r="A32" s="31" t="s">
        <v>32</v>
      </c>
      <c r="B32" s="34" t="s">
        <v>17</v>
      </c>
      <c r="C32" s="32"/>
      <c r="D32" s="12"/>
    </row>
    <row r="33" spans="1:4" ht="12.75">
      <c r="A33" s="27"/>
      <c r="B33" s="11" t="s">
        <v>0</v>
      </c>
      <c r="C33" s="35"/>
      <c r="D33" s="14" t="s">
        <v>39</v>
      </c>
    </row>
    <row r="34" spans="1:6" ht="12.75">
      <c r="A34" s="27"/>
      <c r="B34" s="11" t="str">
        <f>CONCATENATE("Note .35 per $100 or fraction on ",H6)</f>
        <v>Note .35 per $100 or fraction on $100,000.00</v>
      </c>
      <c r="C34" s="35"/>
      <c r="D34" s="8">
        <f>IF(D6-(INT(D6/100)*100)=0,INT(D6/100)*0.35,(INT(D6/100)+1)*0.35)</f>
        <v>350</v>
      </c>
      <c r="F34" s="17">
        <v>1203</v>
      </c>
    </row>
    <row r="35" spans="1:7" ht="12.75">
      <c r="A35" s="27"/>
      <c r="B35" s="11" t="str">
        <f>CONCATENATE("Mortgage Intangible = .002 x ",H6)</f>
        <v>Mortgage Intangible = .002 x $100,000.00</v>
      </c>
      <c r="C35" s="32"/>
      <c r="D35" s="9">
        <f>D6*0.002</f>
        <v>200</v>
      </c>
      <c r="F35" s="17">
        <v>1202</v>
      </c>
      <c r="G35" s="20" t="s">
        <v>51</v>
      </c>
    </row>
    <row r="36" spans="1:7" ht="12.75">
      <c r="A36" s="27"/>
      <c r="B36" s="11"/>
      <c r="C36" s="36"/>
      <c r="D36" s="10">
        <f>SUM(D33:D35)</f>
        <v>550</v>
      </c>
      <c r="G36" s="45">
        <f>D36</f>
        <v>550</v>
      </c>
    </row>
    <row r="37" spans="1:7" ht="11.25">
      <c r="A37" s="31" t="s">
        <v>33</v>
      </c>
      <c r="B37" s="34" t="s">
        <v>16</v>
      </c>
      <c r="C37" s="36"/>
      <c r="D37" s="10"/>
      <c r="G37" s="48" t="s">
        <v>58</v>
      </c>
    </row>
    <row r="38" spans="1:4" ht="12.75">
      <c r="A38" s="27"/>
      <c r="B38" s="11" t="s">
        <v>23</v>
      </c>
      <c r="C38" s="40">
        <v>26</v>
      </c>
      <c r="D38" s="8">
        <f>IF(C38&gt;0,10+((C38-1)*8.5),0)</f>
        <v>222.5</v>
      </c>
    </row>
    <row r="39" spans="1:7" ht="12.75">
      <c r="A39" s="27"/>
      <c r="B39" s="11" t="s">
        <v>24</v>
      </c>
      <c r="C39" s="40">
        <v>2</v>
      </c>
      <c r="D39" s="13">
        <f>C39*18.5</f>
        <v>37</v>
      </c>
      <c r="G39" s="20" t="s">
        <v>52</v>
      </c>
    </row>
    <row r="40" spans="1:7" ht="12.75">
      <c r="A40" s="27"/>
      <c r="B40" s="11"/>
      <c r="C40" s="41"/>
      <c r="D40" s="10">
        <f>SUM(D38:D39)</f>
        <v>259.5</v>
      </c>
      <c r="F40" s="17">
        <v>1201</v>
      </c>
      <c r="G40" s="45">
        <f>D40</f>
        <v>259.5</v>
      </c>
    </row>
    <row r="41" spans="1:7" ht="11.25">
      <c r="A41" s="31" t="s">
        <v>34</v>
      </c>
      <c r="B41" s="34" t="s">
        <v>47</v>
      </c>
      <c r="C41" s="36"/>
      <c r="D41" s="10"/>
      <c r="G41" s="48" t="s">
        <v>60</v>
      </c>
    </row>
    <row r="42" spans="1:7" ht="12.75">
      <c r="A42" s="27"/>
      <c r="B42" s="11" t="s">
        <v>37</v>
      </c>
      <c r="C42" s="38" t="s">
        <v>10</v>
      </c>
      <c r="D42" s="8">
        <f>IF(ISBLANK(C42),0,350)</f>
        <v>350</v>
      </c>
      <c r="F42" s="23">
        <v>1301</v>
      </c>
      <c r="G42" s="20" t="s">
        <v>54</v>
      </c>
    </row>
    <row r="43" spans="1:7" ht="12.75">
      <c r="A43" s="27"/>
      <c r="B43" s="11" t="s">
        <v>12</v>
      </c>
      <c r="C43" s="38"/>
      <c r="D43" s="8">
        <f>IF(ISBLANK(C43),0,375)</f>
        <v>0</v>
      </c>
      <c r="F43" s="23">
        <v>1303</v>
      </c>
      <c r="G43" s="45">
        <f>SUM(D42:D45)</f>
        <v>350</v>
      </c>
    </row>
    <row r="44" spans="1:7" ht="12.75">
      <c r="A44" s="27"/>
      <c r="B44" s="11" t="s">
        <v>13</v>
      </c>
      <c r="C44" s="38"/>
      <c r="D44" s="8">
        <f>IF(ISBLANK(C44),0,375)</f>
        <v>0</v>
      </c>
      <c r="F44" s="23">
        <v>1304</v>
      </c>
      <c r="G44" s="49" t="s">
        <v>14</v>
      </c>
    </row>
    <row r="45" spans="1:7" ht="12.75">
      <c r="A45" s="27"/>
      <c r="B45" s="11" t="s">
        <v>38</v>
      </c>
      <c r="C45" s="42"/>
      <c r="D45" s="33"/>
      <c r="F45" s="23">
        <v>1305</v>
      </c>
      <c r="G45" s="25" t="s">
        <v>53</v>
      </c>
    </row>
    <row r="46" spans="1:7" ht="12.75">
      <c r="A46" s="27"/>
      <c r="B46" s="11" t="s">
        <v>22</v>
      </c>
      <c r="C46" s="32"/>
      <c r="D46" s="33"/>
      <c r="F46" s="17">
        <v>801</v>
      </c>
      <c r="G46" s="45">
        <f>D46</f>
        <v>0</v>
      </c>
    </row>
    <row r="47" spans="1:7" ht="12.75" customHeight="1">
      <c r="A47" s="27" t="s">
        <v>28</v>
      </c>
      <c r="B47" s="11"/>
      <c r="C47" s="35"/>
      <c r="D47" s="8"/>
      <c r="G47" s="48" t="s">
        <v>59</v>
      </c>
    </row>
    <row r="48" spans="1:4" ht="11.25">
      <c r="A48" s="31" t="s">
        <v>30</v>
      </c>
      <c r="B48" s="11" t="s">
        <v>18</v>
      </c>
      <c r="C48" s="35"/>
      <c r="D48" s="8">
        <f>D8</f>
        <v>595</v>
      </c>
    </row>
    <row r="49" spans="1:4" ht="11.25">
      <c r="A49" s="31" t="s">
        <v>31</v>
      </c>
      <c r="B49" s="11" t="s">
        <v>19</v>
      </c>
      <c r="C49" s="35"/>
      <c r="D49" s="8">
        <f>SUM(D18:D30)</f>
        <v>685</v>
      </c>
    </row>
    <row r="50" spans="1:4" ht="12.75">
      <c r="A50" s="31" t="s">
        <v>32</v>
      </c>
      <c r="B50" s="11" t="s">
        <v>20</v>
      </c>
      <c r="C50" s="35"/>
      <c r="D50" s="15">
        <f>D36</f>
        <v>550</v>
      </c>
    </row>
    <row r="51" spans="1:6" ht="12.75">
      <c r="A51" s="31" t="s">
        <v>33</v>
      </c>
      <c r="B51" s="11" t="s">
        <v>16</v>
      </c>
      <c r="C51" s="35"/>
      <c r="D51" s="15">
        <f>SUM(D38:D39)</f>
        <v>259.5</v>
      </c>
      <c r="F51" s="26"/>
    </row>
    <row r="52" spans="1:7" ht="12.75">
      <c r="A52" s="31" t="s">
        <v>34</v>
      </c>
      <c r="B52" s="11" t="s">
        <v>14</v>
      </c>
      <c r="C52" s="35"/>
      <c r="D52" s="9">
        <f>SUM(D42:D46)</f>
        <v>350</v>
      </c>
      <c r="G52" s="24"/>
    </row>
    <row r="53" spans="1:7" ht="12.75">
      <c r="A53" s="27"/>
      <c r="B53" s="34" t="s">
        <v>11</v>
      </c>
      <c r="C53" s="35"/>
      <c r="D53" s="10">
        <f>SUM(D48:D52)</f>
        <v>2439.5</v>
      </c>
      <c r="G53" s="46">
        <f>SUM(G8,G18,G36,G40,G43+G46)</f>
        <v>2439.5</v>
      </c>
    </row>
    <row r="55" spans="2:7" ht="12.75">
      <c r="B55" s="4" t="s">
        <v>43</v>
      </c>
      <c r="D55" s="51" t="s">
        <v>45</v>
      </c>
      <c r="E55" s="51"/>
      <c r="F55" s="51"/>
      <c r="G55" s="51"/>
    </row>
    <row r="56" spans="2:7" ht="12.75">
      <c r="B56" s="4" t="s">
        <v>44</v>
      </c>
      <c r="D56" s="51" t="s">
        <v>46</v>
      </c>
      <c r="E56" s="51"/>
      <c r="F56" s="51"/>
      <c r="G56" s="51"/>
    </row>
  </sheetData>
  <sheetProtection password="CF35" sheet="1"/>
  <mergeCells count="4">
    <mergeCell ref="F2:G2"/>
    <mergeCell ref="F1:G1"/>
    <mergeCell ref="D55:G55"/>
    <mergeCell ref="D56:G56"/>
  </mergeCells>
  <printOptions/>
  <pageMargins left="0.81" right="0.33" top="0.2" bottom="0.17" header="0.2" footer="0.17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Jelincic</dc:creator>
  <cp:keywords/>
  <dc:description/>
  <cp:lastModifiedBy>Jerry Jelincic</cp:lastModifiedBy>
  <cp:lastPrinted>2013-02-22T21:08:40Z</cp:lastPrinted>
  <dcterms:created xsi:type="dcterms:W3CDTF">2007-05-23T13:01:13Z</dcterms:created>
  <dcterms:modified xsi:type="dcterms:W3CDTF">2015-11-23T17:40:18Z</dcterms:modified>
  <cp:category/>
  <cp:version/>
  <cp:contentType/>
  <cp:contentStatus/>
</cp:coreProperties>
</file>