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urchase Closing Cost Worksheet" sheetId="1" r:id="rId1"/>
  </sheets>
  <definedNames>
    <definedName name="_xlnm.Print_Area" localSheetId="0">'Purchase Closing Cost Worksheet'!$A$1:$I$41</definedName>
  </definedNames>
  <calcPr fullCalcOnLoad="1"/>
</workbook>
</file>

<file path=xl/comments1.xml><?xml version="1.0" encoding="utf-8"?>
<comments xmlns="http://schemas.openxmlformats.org/spreadsheetml/2006/main">
  <authors>
    <author>Jerry Jelincic</author>
    <author>Full-Service</author>
  </authors>
  <commentList>
    <comment ref="D6" authorId="0">
      <text>
        <r>
          <rPr>
            <b/>
            <sz val="8"/>
            <rFont val="Tahoma"/>
            <family val="0"/>
          </rPr>
          <t xml:space="preserve">Enter sales price from contract.
</t>
        </r>
        <r>
          <rPr>
            <sz val="8"/>
            <rFont val="Tahoma"/>
            <family val="2"/>
          </rPr>
          <t>This is required to calculate Doc Stamps on Deed.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Enter amount to be financed.
</t>
        </r>
        <r>
          <rPr>
            <sz val="8"/>
            <rFont val="Tahoma"/>
            <family val="2"/>
          </rPr>
          <t>This is required to calculate Doc stamps on Note and Mortgage</t>
        </r>
      </text>
    </comment>
    <comment ref="C5" authorId="1">
      <text>
        <r>
          <rPr>
            <sz val="9"/>
            <rFont val="Tahoma"/>
            <family val="0"/>
          </rPr>
          <t>Place an "X" in the box if you wish to calculate an Owner's Title Insurance Policy.</t>
        </r>
      </text>
    </comment>
    <comment ref="G5" authorId="1">
      <text>
        <r>
          <rPr>
            <sz val="9"/>
            <rFont val="Tahoma"/>
            <family val="2"/>
          </rPr>
          <t>Place an "X" in the box if you wish to calculate an Lender's Title Insurance Policy.</t>
        </r>
      </text>
    </comment>
    <comment ref="C19" authorId="1">
      <text>
        <r>
          <rPr>
            <sz val="9"/>
            <rFont val="Tahoma"/>
            <family val="2"/>
          </rPr>
          <t>Place an "X" in the box if you wish to add a 4.1 Condominium Endorsement to the Owner's Policy.</t>
        </r>
      </text>
    </comment>
    <comment ref="C20" authorId="1">
      <text>
        <r>
          <rPr>
            <sz val="9"/>
            <rFont val="Tahoma"/>
            <family val="2"/>
          </rPr>
          <t>Place an "X" in the box if you wish to add a 5.1 Planed Unit Development Endorsement (HOA) to the Owner's Policy.</t>
        </r>
      </text>
    </comment>
    <comment ref="G20" authorId="1">
      <text>
        <r>
          <rPr>
            <sz val="9"/>
            <rFont val="Tahoma"/>
            <family val="2"/>
          </rPr>
          <t>Place an "X" in the box if you wish to add a 5.1 Planed Unit Development Endorsement (HOA) to the Lender's Policy.</t>
        </r>
      </text>
    </comment>
    <comment ref="G19" authorId="1">
      <text>
        <r>
          <rPr>
            <sz val="9"/>
            <rFont val="Tahoma"/>
            <family val="2"/>
          </rPr>
          <t>Place an "X" in the box if you wish to add a 4.1 Condominium Endorsement to the Lender's Policy.</t>
        </r>
      </text>
    </comment>
    <comment ref="C24" authorId="1">
      <text>
        <r>
          <rPr>
            <sz val="9"/>
            <rFont val="Tahoma"/>
            <family val="2"/>
          </rPr>
          <t>Place an "X" in the box if you wish to add a 7.0 Endorsement to the Owner's Policy.</t>
        </r>
      </text>
    </comment>
    <comment ref="C27" authorId="1">
      <text>
        <r>
          <rPr>
            <sz val="9"/>
            <rFont val="Tahoma"/>
            <family val="2"/>
          </rPr>
          <t>Place an "X" in the box if you wish to add a 9.1 Endorsement to the Owner's Policy.</t>
        </r>
      </text>
    </comment>
    <comment ref="C28" authorId="1">
      <text>
        <r>
          <rPr>
            <sz val="9"/>
            <rFont val="Tahoma"/>
            <family val="2"/>
          </rPr>
          <t>Place an "X" in the box if you wish to add a 9.2 Endorsement to the Owner's Policy.</t>
        </r>
      </text>
    </comment>
    <comment ref="C29" authorId="1">
      <text>
        <r>
          <rPr>
            <sz val="9"/>
            <rFont val="Tahoma"/>
            <family val="2"/>
          </rPr>
          <t>Place an "X" in the box if you wish to add a NS Endorsement to the Owner's Policy.</t>
        </r>
      </text>
    </comment>
    <comment ref="G29" authorId="1">
      <text>
        <r>
          <rPr>
            <sz val="9"/>
            <rFont val="Tahoma"/>
            <family val="2"/>
          </rPr>
          <t>Place an "X" in the box if you wish to add a NS Endorsement to the Lender's Policy.</t>
        </r>
      </text>
    </comment>
    <comment ref="G21" authorId="1">
      <text>
        <r>
          <rPr>
            <sz val="9"/>
            <rFont val="Tahoma"/>
            <family val="2"/>
          </rPr>
          <t>Place an "X" in the box if you wish to add a 6.0 Endorsement to the Lender's Policy.</t>
        </r>
      </text>
    </comment>
    <comment ref="G22" authorId="1">
      <text>
        <r>
          <rPr>
            <sz val="9"/>
            <rFont val="Tahoma"/>
            <family val="2"/>
          </rPr>
          <t>Place an "X" in the box if you wish to add a 6.1 Endorsement to the Lender's Policy.</t>
        </r>
      </text>
    </comment>
    <comment ref="G23" authorId="1">
      <text>
        <r>
          <rPr>
            <sz val="9"/>
            <rFont val="Tahoma"/>
            <family val="2"/>
          </rPr>
          <t>Place an "X" in the box if you wish to add a 6.2 Endorsement to the Lender's Policy.</t>
        </r>
      </text>
    </comment>
    <comment ref="G24" authorId="1">
      <text>
        <r>
          <rPr>
            <sz val="9"/>
            <rFont val="Tahoma"/>
            <family val="2"/>
          </rPr>
          <t>Place an "X" in the box if you wish to add a 7.0 Endorsement to the Lender's Policy.</t>
        </r>
      </text>
    </comment>
    <comment ref="G25" authorId="1">
      <text>
        <r>
          <rPr>
            <sz val="9"/>
            <rFont val="Tahoma"/>
            <family val="2"/>
          </rPr>
          <t>Place an "X" in the box if you wish to add a 8.1 Endorsement to the Lender's Policy.</t>
        </r>
      </text>
    </comment>
    <comment ref="G26" authorId="1">
      <text>
        <r>
          <rPr>
            <sz val="9"/>
            <rFont val="Tahoma"/>
            <family val="2"/>
          </rPr>
          <t>Place an "X" in the box if you wish to add a Florida Form 9 Endorsement to the Lender's Policy.</t>
        </r>
      </text>
    </comment>
  </commentList>
</comments>
</file>

<file path=xl/sharedStrings.xml><?xml version="1.0" encoding="utf-8"?>
<sst xmlns="http://schemas.openxmlformats.org/spreadsheetml/2006/main" count="63" uniqueCount="50">
  <si>
    <t>100,000 - 1 million $5.00 per $1000</t>
  </si>
  <si>
    <t>1-5 Million 2.50 per $1000</t>
  </si>
  <si>
    <t>5-10 million 2.25 per $1000</t>
  </si>
  <si>
    <t>Over 10 million 2.00 per $1000</t>
  </si>
  <si>
    <t>Sale Price:</t>
  </si>
  <si>
    <t>Loan Amount:</t>
  </si>
  <si>
    <t>ALTA 4.1 Condo ($25)</t>
  </si>
  <si>
    <t>ALTA 6.0 Negotiable Rate Mortgage ($25)</t>
  </si>
  <si>
    <t>ALTA 6.1 Variable Rate Mortgage ($25)</t>
  </si>
  <si>
    <t>ALTA 5.1 PUD ($25)</t>
  </si>
  <si>
    <t>ALTA 7.0 Manufactured Housing ($25)</t>
  </si>
  <si>
    <t>ALTA 8.1 Environmental Protection Liens ($25)</t>
  </si>
  <si>
    <t>Navigational Servitude (10% of insurance rate)</t>
  </si>
  <si>
    <t>0-100,000 5.75 per $1000 (min $100)</t>
  </si>
  <si>
    <t>x</t>
  </si>
  <si>
    <t>ALTA 6.2 Negative Amortization Mortgage ($25)</t>
  </si>
  <si>
    <t>1)</t>
  </si>
  <si>
    <t>2)</t>
  </si>
  <si>
    <t>3)</t>
  </si>
  <si>
    <t>4)</t>
  </si>
  <si>
    <t>Florida Form 9.1 (10% of insurance rate) Vacant (OP)</t>
  </si>
  <si>
    <t>Florida Form 9.2 (10% of insurance rate) Improved (OP)</t>
  </si>
  <si>
    <t>Florida Form 9 (10% of insurance rate) ( MP)</t>
  </si>
  <si>
    <t>14750 NW 77th Court  ·  Suite 300  ·  Miami Lakes, Florida 33016
Tel:(305) 827-0084  ·  Fax:(305) 826-4723
www.CorvoCalas.com</t>
  </si>
  <si>
    <t>ESTIMATE</t>
  </si>
  <si>
    <t>Required Policy:                               Owner's</t>
  </si>
  <si>
    <t>Lender's</t>
  </si>
  <si>
    <t xml:space="preserve">Simultaneous Policy </t>
  </si>
  <si>
    <t xml:space="preserve"> + Owner's Insurance Endorsements</t>
  </si>
  <si>
    <t xml:space="preserve"> + Lender's Insurance Endorsements</t>
  </si>
  <si>
    <t>Base Insurance Rate:</t>
  </si>
  <si>
    <t>Total of Lender's Endorsements:</t>
  </si>
  <si>
    <t>Total of Owner's Endorsements:</t>
  </si>
  <si>
    <t>Total Owner's Policy + Endorsements:</t>
  </si>
  <si>
    <t>Total Lender's Policy + Endorsements:</t>
  </si>
  <si>
    <t>Lender's Policy</t>
  </si>
  <si>
    <t>Florida Premium Calculation</t>
  </si>
  <si>
    <t>Lender's Endorsements:</t>
  </si>
  <si>
    <t>Lender's Policy Total:</t>
  </si>
  <si>
    <t>Owner's Endorsements:</t>
  </si>
  <si>
    <t>Owner's Policy:</t>
  </si>
  <si>
    <t>Owner's Policy Total:</t>
  </si>
  <si>
    <t>Closing Disclosure</t>
  </si>
  <si>
    <t>(a)</t>
  </si>
  <si>
    <t>(b)</t>
  </si>
  <si>
    <t>(c)</t>
  </si>
  <si>
    <t>(d)</t>
  </si>
  <si>
    <t>(e)</t>
  </si>
  <si>
    <t>(f)</t>
  </si>
  <si>
    <t>Total All Policies ( c + f 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</si>
</sst>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0_-;\-* #,##0.000_-;_-* &quot;-&quot;???_-;_-@_-"/>
    <numFmt numFmtId="173" formatCode="0.0"/>
    <numFmt numFmtId="174" formatCode="_-* #,##0.0_-;\-* #,##0.0_-;_-* &quot;-&quot;??_-;_-@_-"/>
    <numFmt numFmtId="175" formatCode="_-* #,##0_-;\-* #,##0_-;_-* &quot;-&quot;??_-;_-@_-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9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6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71" fontId="0" fillId="0" borderId="0" xfId="42" applyFont="1" applyAlignment="1">
      <alignment horizontal="center"/>
    </xf>
    <xf numFmtId="0" fontId="2" fillId="0" borderId="0" xfId="0" applyFont="1" applyAlignment="1">
      <alignment horizontal="right"/>
    </xf>
    <xf numFmtId="171" fontId="3" fillId="0" borderId="10" xfId="42" applyFont="1" applyBorder="1" applyAlignment="1" applyProtection="1">
      <alignment/>
      <protection locked="0"/>
    </xf>
    <xf numFmtId="171" fontId="3" fillId="0" borderId="0" xfId="42" applyFont="1" applyAlignment="1">
      <alignment/>
    </xf>
    <xf numFmtId="0" fontId="1" fillId="0" borderId="0" xfId="0" applyFont="1" applyAlignment="1">
      <alignment/>
    </xf>
    <xf numFmtId="171" fontId="3" fillId="0" borderId="0" xfId="42" applyFont="1" applyAlignment="1" applyProtection="1">
      <alignment/>
      <protection hidden="1"/>
    </xf>
    <xf numFmtId="171" fontId="3" fillId="0" borderId="11" xfId="42" applyFont="1" applyBorder="1" applyAlignment="1" applyProtection="1">
      <alignment/>
      <protection hidden="1"/>
    </xf>
    <xf numFmtId="171" fontId="2" fillId="0" borderId="0" xfId="42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171" fontId="3" fillId="0" borderId="0" xfId="42" applyFont="1" applyBorder="1" applyAlignment="1" applyProtection="1">
      <alignment/>
      <protection hidden="1"/>
    </xf>
    <xf numFmtId="0" fontId="4" fillId="0" borderId="0" xfId="0" applyFont="1" applyAlignment="1">
      <alignment horizontal="centerContinuous" wrapText="1"/>
    </xf>
    <xf numFmtId="2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Continuous" vertical="center"/>
      <protection hidden="1"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right"/>
      <protection hidden="1"/>
    </xf>
    <xf numFmtId="171" fontId="3" fillId="0" borderId="0" xfId="42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71" fontId="3" fillId="0" borderId="0" xfId="42" applyFont="1" applyAlignment="1" applyProtection="1">
      <alignment horizontal="center"/>
      <protection hidden="1"/>
    </xf>
    <xf numFmtId="171" fontId="2" fillId="0" borderId="0" xfId="42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49" fontId="3" fillId="0" borderId="0" xfId="42" applyNumberFormat="1" applyFont="1" applyBorder="1" applyAlignment="1" applyProtection="1">
      <alignment horizontal="center"/>
      <protection hidden="1"/>
    </xf>
    <xf numFmtId="171" fontId="0" fillId="0" borderId="0" xfId="42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171" fontId="3" fillId="0" borderId="0" xfId="42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71" fontId="2" fillId="0" borderId="0" xfId="42" applyFont="1" applyBorder="1" applyAlignment="1" applyProtection="1">
      <alignment horizontal="center"/>
      <protection hidden="1"/>
    </xf>
    <xf numFmtId="171" fontId="2" fillId="0" borderId="0" xfId="42" applyFont="1" applyBorder="1" applyAlignment="1" applyProtection="1">
      <alignment/>
      <protection hidden="1"/>
    </xf>
    <xf numFmtId="171" fontId="2" fillId="0" borderId="12" xfId="42" applyFont="1" applyBorder="1" applyAlignment="1" applyProtection="1">
      <alignment/>
      <protection hidden="1"/>
    </xf>
    <xf numFmtId="171" fontId="2" fillId="0" borderId="0" xfId="42" applyFont="1" applyAlignment="1" applyProtection="1">
      <alignment horizontal="right"/>
      <protection hidden="1"/>
    </xf>
    <xf numFmtId="0" fontId="2" fillId="0" borderId="0" xfId="42" applyNumberFormat="1" applyFont="1" applyAlignment="1" applyProtection="1">
      <alignment horizontal="right"/>
      <protection hidden="1"/>
    </xf>
    <xf numFmtId="171" fontId="2" fillId="0" borderId="13" xfId="42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 vertical="top"/>
      <protection hidden="1"/>
    </xf>
    <xf numFmtId="14" fontId="6" fillId="0" borderId="0" xfId="0" applyNumberFormat="1" applyFont="1" applyAlignment="1" applyProtection="1">
      <alignment horizontal="center"/>
      <protection hidden="1"/>
    </xf>
    <xf numFmtId="171" fontId="6" fillId="0" borderId="0" xfId="42" applyFont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Continuous" wrapText="1"/>
      <protection hidden="1"/>
    </xf>
    <xf numFmtId="171" fontId="3" fillId="0" borderId="0" xfId="42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centerContinuous" vertical="center" wrapText="1"/>
      <protection hidden="1"/>
    </xf>
    <xf numFmtId="171" fontId="0" fillId="0" borderId="0" xfId="42" applyFont="1" applyAlignment="1" applyProtection="1">
      <alignment horizontal="centerContinuous" vertical="center"/>
      <protection hidden="1"/>
    </xf>
    <xf numFmtId="0" fontId="54" fillId="0" borderId="0" xfId="0" applyFont="1" applyBorder="1" applyAlignment="1" applyProtection="1">
      <alignment horizontal="left" vertical="center" wrapText="1"/>
      <protection hidden="1"/>
    </xf>
    <xf numFmtId="0" fontId="54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1" fontId="3" fillId="0" borderId="0" xfId="42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171" fontId="9" fillId="0" borderId="0" xfId="42" applyFont="1" applyBorder="1" applyAlignment="1" applyProtection="1">
      <alignment horizontal="center" vertical="top"/>
      <protection hidden="1"/>
    </xf>
    <xf numFmtId="171" fontId="3" fillId="0" borderId="13" xfId="0" applyNumberFormat="1" applyFont="1" applyBorder="1" applyAlignment="1" applyProtection="1">
      <alignment horizontal="center"/>
      <protection hidden="1"/>
    </xf>
    <xf numFmtId="171" fontId="2" fillId="0" borderId="0" xfId="42" applyFont="1" applyBorder="1" applyAlignment="1" applyProtection="1">
      <alignment horizontal="right"/>
      <protection hidden="1"/>
    </xf>
    <xf numFmtId="43" fontId="3" fillId="0" borderId="0" xfId="0" applyNumberFormat="1" applyFont="1" applyBorder="1" applyAlignment="1" applyProtection="1">
      <alignment horizontal="center"/>
      <protection hidden="1"/>
    </xf>
    <xf numFmtId="171" fontId="0" fillId="0" borderId="10" xfId="42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Continuous" vertical="center"/>
      <protection locked="0"/>
    </xf>
    <xf numFmtId="49" fontId="3" fillId="0" borderId="10" xfId="42" applyNumberFormat="1" applyFont="1" applyBorder="1" applyAlignment="1" applyProtection="1">
      <alignment horizontal="center"/>
      <protection locked="0"/>
    </xf>
    <xf numFmtId="171" fontId="55" fillId="0" borderId="0" xfId="42" applyFont="1" applyAlignment="1" applyProtection="1">
      <alignment/>
      <protection hidden="1"/>
    </xf>
    <xf numFmtId="171" fontId="56" fillId="0" borderId="0" xfId="42" applyFont="1" applyBorder="1" applyAlignment="1" applyProtection="1">
      <alignment/>
      <protection hidden="1"/>
    </xf>
    <xf numFmtId="171" fontId="57" fillId="0" borderId="0" xfId="42" applyFont="1" applyAlignment="1" applyProtection="1">
      <alignment horizontal="center" wrapText="1"/>
      <protection hidden="1"/>
    </xf>
    <xf numFmtId="171" fontId="55" fillId="0" borderId="0" xfId="42" applyFont="1" applyBorder="1" applyAlignment="1" applyProtection="1">
      <alignment/>
      <protection hidden="1"/>
    </xf>
    <xf numFmtId="171" fontId="55" fillId="0" borderId="0" xfId="42" applyFont="1" applyBorder="1" applyAlignment="1" applyProtection="1">
      <alignment horizontal="center"/>
      <protection hidden="1"/>
    </xf>
    <xf numFmtId="171" fontId="57" fillId="0" borderId="0" xfId="42" applyFont="1" applyBorder="1" applyAlignment="1" applyProtection="1">
      <alignment horizontal="center" vertical="top"/>
      <protection hidden="1"/>
    </xf>
    <xf numFmtId="0" fontId="2" fillId="0" borderId="14" xfId="0" applyFont="1" applyBorder="1" applyAlignment="1" applyProtection="1">
      <alignment horizontal="right"/>
      <protection hidden="1"/>
    </xf>
    <xf numFmtId="171" fontId="3" fillId="0" borderId="15" xfId="42" applyFont="1" applyBorder="1" applyAlignment="1" applyProtection="1">
      <alignment/>
      <protection hidden="1"/>
    </xf>
    <xf numFmtId="171" fontId="2" fillId="0" borderId="15" xfId="42" applyFont="1" applyBorder="1" applyAlignment="1" applyProtection="1">
      <alignment/>
      <protection hidden="1"/>
    </xf>
    <xf numFmtId="171" fontId="3" fillId="0" borderId="14" xfId="42" applyFont="1" applyBorder="1" applyAlignment="1" applyProtection="1">
      <alignment horizontal="center"/>
      <protection hidden="1"/>
    </xf>
    <xf numFmtId="171" fontId="2" fillId="0" borderId="14" xfId="42" applyFont="1" applyBorder="1" applyAlignment="1" applyProtection="1">
      <alignment horizontal="center"/>
      <protection hidden="1"/>
    </xf>
    <xf numFmtId="175" fontId="3" fillId="0" borderId="14" xfId="42" applyNumberFormat="1" applyFont="1" applyBorder="1" applyAlignment="1" applyProtection="1">
      <alignment/>
      <protection hidden="1"/>
    </xf>
    <xf numFmtId="175" fontId="3" fillId="0" borderId="14" xfId="42" applyNumberFormat="1" applyFont="1" applyBorder="1" applyAlignment="1" applyProtection="1">
      <alignment horizontal="right"/>
      <protection hidden="1"/>
    </xf>
    <xf numFmtId="175" fontId="3" fillId="0" borderId="14" xfId="42" applyNumberFormat="1" applyFont="1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0" fillId="0" borderId="17" xfId="0" applyBorder="1" applyAlignment="1" applyProtection="1">
      <alignment/>
      <protection hidden="1"/>
    </xf>
    <xf numFmtId="171" fontId="3" fillId="0" borderId="17" xfId="42" applyFont="1" applyBorder="1" applyAlignment="1" applyProtection="1">
      <alignment/>
      <protection hidden="1"/>
    </xf>
    <xf numFmtId="171" fontId="2" fillId="33" borderId="18" xfId="42" applyFont="1" applyFill="1" applyBorder="1" applyAlignment="1" applyProtection="1">
      <alignment horizontal="right"/>
      <protection hidden="1"/>
    </xf>
    <xf numFmtId="0" fontId="0" fillId="0" borderId="19" xfId="0" applyFont="1" applyBorder="1" applyAlignment="1">
      <alignment horizontal="center"/>
    </xf>
    <xf numFmtId="171" fontId="3" fillId="0" borderId="20" xfId="42" applyFont="1" applyBorder="1" applyAlignment="1" applyProtection="1">
      <alignment/>
      <protection hidden="1"/>
    </xf>
    <xf numFmtId="0" fontId="2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1" fontId="3" fillId="0" borderId="20" xfId="42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2" fillId="0" borderId="22" xfId="0" applyFont="1" applyBorder="1" applyAlignment="1" applyProtection="1">
      <alignment horizontal="right"/>
      <protection hidden="1"/>
    </xf>
    <xf numFmtId="175" fontId="3" fillId="0" borderId="22" xfId="42" applyNumberFormat="1" applyFont="1" applyBorder="1" applyAlignment="1" applyProtection="1">
      <alignment horizontal="center"/>
      <protection hidden="1"/>
    </xf>
    <xf numFmtId="171" fontId="2" fillId="0" borderId="23" xfId="42" applyFont="1" applyBorder="1" applyAlignment="1" applyProtection="1">
      <alignment/>
      <protection hidden="1"/>
    </xf>
    <xf numFmtId="171" fontId="2" fillId="0" borderId="24" xfId="42" applyFont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righ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171450</xdr:rowOff>
    </xdr:from>
    <xdr:to>
      <xdr:col>5</xdr:col>
      <xdr:colOff>38100</xdr:colOff>
      <xdr:row>1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71450"/>
          <a:ext cx="1428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B5">
      <selection activeCell="G5" sqref="G5"/>
    </sheetView>
  </sheetViews>
  <sheetFormatPr defaultColWidth="9.140625" defaultRowHeight="12.75"/>
  <cols>
    <col min="1" max="1" width="4.57421875" style="0" customWidth="1"/>
    <col min="2" max="2" width="39.00390625" style="0" customWidth="1"/>
    <col min="3" max="3" width="3.8515625" style="1" customWidth="1"/>
    <col min="4" max="4" width="13.140625" style="0" customWidth="1"/>
    <col min="5" max="5" width="4.00390625" style="15" customWidth="1"/>
    <col min="6" max="6" width="39.140625" style="0" customWidth="1"/>
    <col min="7" max="7" width="3.421875" style="0" customWidth="1"/>
    <col min="8" max="8" width="14.00390625" style="14" customWidth="1"/>
    <col min="9" max="9" width="11.7109375" style="4" customWidth="1"/>
  </cols>
  <sheetData>
    <row r="1" spans="2:9" ht="16.5" customHeight="1">
      <c r="B1" s="15"/>
      <c r="C1" s="25"/>
      <c r="D1" s="15"/>
      <c r="F1" s="39"/>
      <c r="G1" s="39"/>
      <c r="H1" s="40">
        <f ca="1">TODAY()</f>
        <v>42528</v>
      </c>
      <c r="I1" s="41"/>
    </row>
    <row r="2" spans="2:9" ht="57" customHeight="1">
      <c r="B2" s="15"/>
      <c r="C2" s="25"/>
      <c r="D2" s="15"/>
      <c r="F2" s="42"/>
      <c r="G2" s="42"/>
      <c r="H2" s="43" t="s">
        <v>24</v>
      </c>
      <c r="I2" s="6"/>
    </row>
    <row r="3" spans="1:9" ht="37.5" customHeight="1">
      <c r="A3" s="12"/>
      <c r="B3" s="88" t="s">
        <v>23</v>
      </c>
      <c r="C3" s="88"/>
      <c r="D3" s="88"/>
      <c r="E3" s="88"/>
      <c r="F3" s="88"/>
      <c r="G3" s="16"/>
      <c r="H3" s="44"/>
      <c r="I3" s="45"/>
    </row>
    <row r="4" spans="1:9" ht="9" customHeight="1">
      <c r="A4" s="12"/>
      <c r="B4" s="46"/>
      <c r="C4" s="47"/>
      <c r="D4" s="16"/>
      <c r="E4" s="16"/>
      <c r="F4" s="16"/>
      <c r="G4" s="16"/>
      <c r="H4" s="44"/>
      <c r="I4" s="45"/>
    </row>
    <row r="5" spans="1:9" ht="12.75" customHeight="1">
      <c r="A5" s="5"/>
      <c r="B5" s="48" t="s">
        <v>25</v>
      </c>
      <c r="C5" s="57" t="s">
        <v>14</v>
      </c>
      <c r="D5" s="16"/>
      <c r="E5" s="16"/>
      <c r="F5" s="49" t="s">
        <v>26</v>
      </c>
      <c r="G5" s="58" t="s">
        <v>14</v>
      </c>
      <c r="H5" s="50"/>
      <c r="I5" s="51"/>
    </row>
    <row r="6" spans="2:10" ht="12" customHeight="1">
      <c r="B6" s="18" t="s">
        <v>4</v>
      </c>
      <c r="C6" s="19"/>
      <c r="D6" s="3">
        <v>290000</v>
      </c>
      <c r="E6" s="11"/>
      <c r="F6" s="18" t="s">
        <v>5</v>
      </c>
      <c r="G6" s="15"/>
      <c r="H6" s="3">
        <v>275000</v>
      </c>
      <c r="I6" s="60"/>
      <c r="J6" s="26" t="str">
        <f>TEXT(D6,"$###,###,###.00")</f>
        <v>$290,000.00</v>
      </c>
    </row>
    <row r="7" spans="2:9" ht="11.25" customHeight="1">
      <c r="B7" s="9"/>
      <c r="C7" s="22"/>
      <c r="D7" s="8"/>
      <c r="E7" s="8"/>
      <c r="F7" s="8"/>
      <c r="G7" s="8"/>
      <c r="H7" s="52"/>
      <c r="I7" s="61"/>
    </row>
    <row r="8" spans="1:9" ht="19.5" customHeight="1">
      <c r="A8" s="2" t="s">
        <v>16</v>
      </c>
      <c r="B8" s="20" t="str">
        <f>CONCATENATE("Title Insurance Rates for ",J6)</f>
        <v>Title Insurance Rates for $290,000.00</v>
      </c>
      <c r="C8" s="21"/>
      <c r="D8" s="6"/>
      <c r="E8" s="35" t="s">
        <v>18</v>
      </c>
      <c r="F8" s="20" t="str">
        <f>CONCATENATE("Title Insurance Rates for ",N6)</f>
        <v>Title Insurance Rates for </v>
      </c>
      <c r="G8" s="21"/>
      <c r="H8" s="6"/>
      <c r="I8" s="62"/>
    </row>
    <row r="9" spans="2:9" ht="12" customHeight="1">
      <c r="B9" s="9" t="s">
        <v>13</v>
      </c>
      <c r="C9" s="21"/>
      <c r="D9" s="6">
        <f>IF(AND(C5&lt;&gt;"",D6&gt;0),IF(D6&lt;100000,MAX((D6/1000)*5.75,100),575),0)</f>
        <v>575</v>
      </c>
      <c r="E9" s="6"/>
      <c r="F9" s="9" t="s">
        <v>13</v>
      </c>
      <c r="G9" s="21"/>
      <c r="H9" s="6">
        <f>IF(AND(ISBLANK(C5),H6&gt;0,G5&lt;&gt;""),IF(H6&lt;100000,MAX((H6/1000)*5.75,100),575),0)</f>
        <v>0</v>
      </c>
      <c r="I9" s="60">
        <f>IF(H6&gt;0,IF(H6&lt;100000,MAX((H6/1000)*5.75,100),575),0)</f>
        <v>575</v>
      </c>
    </row>
    <row r="10" spans="2:9" ht="12" customHeight="1">
      <c r="B10" s="9" t="s">
        <v>0</v>
      </c>
      <c r="C10" s="21"/>
      <c r="D10" s="6">
        <f>IF(AND(C5&lt;&gt;"",D6&gt;0),IF(D6&gt;100000,MIN((D6-100000)*0.005,4500),0),0)</f>
        <v>950</v>
      </c>
      <c r="E10" s="6"/>
      <c r="F10" s="9" t="s">
        <v>0</v>
      </c>
      <c r="G10" s="21"/>
      <c r="H10" s="6">
        <f>IF(AND(ISBLANK(C5),H6&gt;0,G5&lt;&gt;""),IF(H6&gt;100000,MIN((H6-100000)*0.005,4500),0),0)</f>
        <v>0</v>
      </c>
      <c r="I10" s="60">
        <f>IF(H6&gt;0,IF(H6&gt;100000,MIN((H6-100000)*0.005,4500),0),0)</f>
        <v>875</v>
      </c>
    </row>
    <row r="11" spans="2:9" ht="12" customHeight="1">
      <c r="B11" s="9" t="s">
        <v>1</v>
      </c>
      <c r="C11" s="21"/>
      <c r="D11" s="6">
        <f>IF(AND(C5&lt;&gt;"",D6&gt;0),IF(D6&gt;1000000,MIN((D6-1000000)*0.0025,10000),0),0)</f>
        <v>0</v>
      </c>
      <c r="E11" s="6"/>
      <c r="F11" s="9" t="s">
        <v>1</v>
      </c>
      <c r="G11" s="21"/>
      <c r="H11" s="6">
        <f>IF(AND(ISBLANK(C5),H6&gt;0,G5&lt;&gt;""),IF(H6&gt;1000000,MIN((H6-1000000)*0.0025,10000),0),0)</f>
        <v>0</v>
      </c>
      <c r="I11" s="60">
        <f>IF(H6&gt;0,IF(H6&gt;1000000,MIN((H6-1000000)*0.0025,10000),0),0)</f>
        <v>0</v>
      </c>
    </row>
    <row r="12" spans="2:9" ht="12" customHeight="1">
      <c r="B12" s="9" t="s">
        <v>2</v>
      </c>
      <c r="C12" s="21"/>
      <c r="D12" s="6">
        <f>IF(AND(C5&lt;&gt;"",D6&gt;0),IF(D6&gt;5000000,MIN((D6-5000000)*0.00225,11250),0),0)</f>
        <v>0</v>
      </c>
      <c r="E12" s="6"/>
      <c r="F12" s="9" t="s">
        <v>2</v>
      </c>
      <c r="G12" s="21"/>
      <c r="H12" s="6">
        <f>IF(AND(ISBLANK(C5),H6&gt;0,G5&lt;&gt;""),IF(H6&gt;5000000,MIN((H6-5000000)*0.00225,11250),0),0)</f>
        <v>0</v>
      </c>
      <c r="I12" s="60">
        <f>IF(H6&gt;0,IF(H6&gt;5000000,MIN((H6-5000000)*0.00225,11250),0),0)</f>
        <v>0</v>
      </c>
    </row>
    <row r="13" spans="2:9" ht="12" customHeight="1">
      <c r="B13" s="9" t="s">
        <v>3</v>
      </c>
      <c r="C13" s="19"/>
      <c r="D13" s="11">
        <f>IF(AND(C5&lt;&gt;"",D6&gt;0),IF(D6&gt;10000000,(D6-10000000)*0.002,0),0)</f>
        <v>0</v>
      </c>
      <c r="E13" s="11"/>
      <c r="F13" s="9" t="s">
        <v>3</v>
      </c>
      <c r="G13" s="19"/>
      <c r="H13" s="11">
        <f>IF(AND(ISBLANK(C5),H6&gt;0,G5&lt;&gt;""),IF(H6&gt;10000000,(H6-10000000)*0.002,0),0)</f>
        <v>0</v>
      </c>
      <c r="I13" s="60">
        <f>IF(H6&gt;0,IF(H6&gt;10000000,(H6-10000000)*0.002,0),0)</f>
        <v>0</v>
      </c>
    </row>
    <row r="14" spans="2:9" ht="12" customHeight="1">
      <c r="B14" s="9"/>
      <c r="C14" s="19"/>
      <c r="D14" s="11"/>
      <c r="E14" s="11"/>
      <c r="F14" s="9"/>
      <c r="G14" s="19"/>
      <c r="H14" s="11"/>
      <c r="I14" s="63">
        <f>SUM(I9:I13)</f>
        <v>1450</v>
      </c>
    </row>
    <row r="15" spans="2:9" ht="12" customHeight="1">
      <c r="B15" s="15"/>
      <c r="C15" s="25"/>
      <c r="D15" s="15"/>
      <c r="E15" s="11"/>
      <c r="F15" s="23" t="s">
        <v>27</v>
      </c>
      <c r="G15" s="21"/>
      <c r="H15" s="7">
        <f>IF(AND(C5&lt;&gt;"",G5&lt;&gt;""),25,0)</f>
        <v>25</v>
      </c>
      <c r="I15" s="64"/>
    </row>
    <row r="16" spans="2:9" ht="12" customHeight="1">
      <c r="B16" s="18" t="s">
        <v>30</v>
      </c>
      <c r="C16" s="21"/>
      <c r="D16" s="33">
        <f>SUM(D9:D15)</f>
        <v>1525</v>
      </c>
      <c r="E16" s="8"/>
      <c r="F16" s="18" t="s">
        <v>30</v>
      </c>
      <c r="G16" s="21"/>
      <c r="H16" s="8">
        <f>SUM(H9:H15)</f>
        <v>25</v>
      </c>
      <c r="I16" s="61"/>
    </row>
    <row r="17" spans="2:9" ht="12" customHeight="1">
      <c r="B17" s="18"/>
      <c r="C17" s="21"/>
      <c r="D17" s="8"/>
      <c r="E17" s="8"/>
      <c r="F17" s="18"/>
      <c r="G17" s="21"/>
      <c r="H17" s="8"/>
      <c r="I17" s="61"/>
    </row>
    <row r="18" spans="1:9" ht="12" customHeight="1">
      <c r="A18" s="2" t="s">
        <v>17</v>
      </c>
      <c r="B18" s="20" t="s">
        <v>28</v>
      </c>
      <c r="C18" s="21"/>
      <c r="D18" s="6"/>
      <c r="E18" s="18" t="s">
        <v>19</v>
      </c>
      <c r="F18" s="20" t="s">
        <v>29</v>
      </c>
      <c r="G18" s="21"/>
      <c r="H18" s="52"/>
      <c r="I18" s="65"/>
    </row>
    <row r="19" spans="2:9" ht="12" customHeight="1">
      <c r="B19" s="9" t="s">
        <v>6</v>
      </c>
      <c r="C19" s="59"/>
      <c r="D19" s="6">
        <f>IF(ISBLANK(C19),0,25)</f>
        <v>0</v>
      </c>
      <c r="E19" s="10"/>
      <c r="F19" s="9" t="s">
        <v>6</v>
      </c>
      <c r="G19" s="59"/>
      <c r="H19" s="21">
        <f>IF(OR(ISBLANK(G19),ISBLANK(G5)),0,25)</f>
        <v>0</v>
      </c>
      <c r="I19" s="60">
        <f>H19</f>
        <v>0</v>
      </c>
    </row>
    <row r="20" spans="2:9" ht="12" customHeight="1">
      <c r="B20" s="9" t="s">
        <v>9</v>
      </c>
      <c r="C20" s="59"/>
      <c r="D20" s="6">
        <f>IF(ISBLANK(C20),0,25)</f>
        <v>0</v>
      </c>
      <c r="E20" s="10"/>
      <c r="F20" s="9" t="s">
        <v>9</v>
      </c>
      <c r="G20" s="59"/>
      <c r="H20" s="21">
        <f>IF(OR(ISBLANK(G20),ISBLANK(G5)),0,25)</f>
        <v>0</v>
      </c>
      <c r="I20" s="60">
        <f aca="true" t="shared" si="0" ref="I20:I25">H20</f>
        <v>0</v>
      </c>
    </row>
    <row r="21" spans="2:9" ht="12" customHeight="1">
      <c r="B21" s="9"/>
      <c r="C21" s="24"/>
      <c r="D21" s="6"/>
      <c r="E21" s="10"/>
      <c r="F21" s="9" t="s">
        <v>7</v>
      </c>
      <c r="G21" s="59"/>
      <c r="H21" s="21">
        <f>IF(OR(ISBLANK(G21),ISBLANK(G5)),0,25)</f>
        <v>0</v>
      </c>
      <c r="I21" s="60">
        <f t="shared" si="0"/>
        <v>0</v>
      </c>
    </row>
    <row r="22" spans="2:9" ht="12" customHeight="1">
      <c r="B22" s="9"/>
      <c r="C22" s="24"/>
      <c r="D22" s="6"/>
      <c r="E22" s="10"/>
      <c r="F22" s="9" t="s">
        <v>8</v>
      </c>
      <c r="G22" s="59"/>
      <c r="H22" s="21">
        <f>IF(OR(ISBLANK(G22),ISBLANK(G5)),0,25)</f>
        <v>0</v>
      </c>
      <c r="I22" s="60">
        <f t="shared" si="0"/>
        <v>0</v>
      </c>
    </row>
    <row r="23" spans="2:9" ht="12" customHeight="1">
      <c r="B23" s="9"/>
      <c r="C23" s="24"/>
      <c r="D23" s="6"/>
      <c r="E23" s="10"/>
      <c r="F23" s="9" t="s">
        <v>15</v>
      </c>
      <c r="G23" s="59"/>
      <c r="H23" s="21">
        <f>IF(OR(ISBLANK(G23),ISBLANK(G5)),0,25)</f>
        <v>0</v>
      </c>
      <c r="I23" s="60">
        <f t="shared" si="0"/>
        <v>0</v>
      </c>
    </row>
    <row r="24" spans="2:9" ht="12" customHeight="1">
      <c r="B24" s="9" t="s">
        <v>10</v>
      </c>
      <c r="C24" s="59"/>
      <c r="D24" s="6">
        <f>IF(ISBLANK(C24),0,25)</f>
        <v>0</v>
      </c>
      <c r="E24" s="10"/>
      <c r="F24" s="9" t="s">
        <v>10</v>
      </c>
      <c r="G24" s="59"/>
      <c r="H24" s="21">
        <f>IF(OR(ISBLANK(G24),ISBLANK(G5)),0,25)</f>
        <v>0</v>
      </c>
      <c r="I24" s="60">
        <f t="shared" si="0"/>
        <v>0</v>
      </c>
    </row>
    <row r="25" spans="2:9" ht="12" customHeight="1">
      <c r="B25" s="9"/>
      <c r="C25" s="24"/>
      <c r="D25" s="6"/>
      <c r="E25" s="10"/>
      <c r="F25" s="9" t="s">
        <v>11</v>
      </c>
      <c r="G25" s="59" t="s">
        <v>14</v>
      </c>
      <c r="H25" s="21">
        <f>IF(OR(ISBLANK(G25),ISBLANK(G5)),0,25)</f>
        <v>25</v>
      </c>
      <c r="I25" s="60">
        <f t="shared" si="0"/>
        <v>25</v>
      </c>
    </row>
    <row r="26" spans="2:9" ht="12" customHeight="1">
      <c r="B26" s="9"/>
      <c r="C26" s="24"/>
      <c r="D26" s="6"/>
      <c r="E26" s="10"/>
      <c r="F26" s="9" t="s">
        <v>22</v>
      </c>
      <c r="G26" s="59" t="s">
        <v>14</v>
      </c>
      <c r="H26" s="21">
        <f>IF(OR(ISBLANK(G26),ISBLANK($G$5)),0,($D$16+$H$16)*0.1)</f>
        <v>155</v>
      </c>
      <c r="I26" s="60">
        <f>IF(OR(ISBLANK(G26),ISBLANK($G$5)),0,$I$14*0.1)</f>
        <v>145</v>
      </c>
    </row>
    <row r="27" spans="2:9" ht="12" customHeight="1">
      <c r="B27" s="9" t="s">
        <v>20</v>
      </c>
      <c r="C27" s="59"/>
      <c r="D27" s="6">
        <f>IF(ISBLANK(C27),0,($D$16+$H$16)*0.1)</f>
        <v>0</v>
      </c>
      <c r="E27" s="10"/>
      <c r="F27" s="9"/>
      <c r="G27" s="24"/>
      <c r="H27" s="21"/>
      <c r="I27" s="60"/>
    </row>
    <row r="28" spans="2:9" ht="12" customHeight="1">
      <c r="B28" s="9" t="s">
        <v>21</v>
      </c>
      <c r="C28" s="59"/>
      <c r="D28" s="6">
        <f>IF(ISBLANK(C28),0,($D$16+$H$16)*0.1)</f>
        <v>0</v>
      </c>
      <c r="E28" s="10"/>
      <c r="F28" s="9"/>
      <c r="G28" s="24"/>
      <c r="H28" s="21"/>
      <c r="I28" s="60"/>
    </row>
    <row r="29" spans="2:9" ht="12" customHeight="1">
      <c r="B29" s="9" t="s">
        <v>12</v>
      </c>
      <c r="C29" s="59"/>
      <c r="D29" s="6">
        <f>IF(ISBLANK(C29),0,($D$16+$H$16)*0.1)</f>
        <v>0</v>
      </c>
      <c r="E29" s="10"/>
      <c r="F29" s="9" t="s">
        <v>12</v>
      </c>
      <c r="G29" s="59"/>
      <c r="H29" s="21">
        <f>IF(OR(ISBLANK(G29),ISBLANK($G$5)),0,($D$16+$H$16)*0.1)</f>
        <v>0</v>
      </c>
      <c r="I29" s="60">
        <f>IF(OR(ISBLANK(G29),ISBLANK($G$5)),0,$I$14*0.1)</f>
        <v>0</v>
      </c>
    </row>
    <row r="30" spans="2:9" ht="12" customHeight="1" thickBot="1">
      <c r="B30" s="18" t="s">
        <v>32</v>
      </c>
      <c r="C30" s="19"/>
      <c r="D30" s="36">
        <f>SUM(D19:D29)</f>
        <v>0</v>
      </c>
      <c r="E30" s="10"/>
      <c r="F30" s="34" t="s">
        <v>31</v>
      </c>
      <c r="G30" s="6"/>
      <c r="H30" s="54">
        <f>SUM(H19:H29)</f>
        <v>180</v>
      </c>
      <c r="I30" s="60">
        <f>SUM(I19:I29)</f>
        <v>170</v>
      </c>
    </row>
    <row r="31" spans="1:10" ht="12" customHeight="1" thickTop="1">
      <c r="A31" s="28"/>
      <c r="B31" s="37" t="s">
        <v>33</v>
      </c>
      <c r="C31" s="19"/>
      <c r="D31" s="11">
        <f>D30+D16</f>
        <v>1525</v>
      </c>
      <c r="E31" s="13"/>
      <c r="F31" s="55" t="s">
        <v>34</v>
      </c>
      <c r="G31" s="11"/>
      <c r="H31" s="56">
        <f>H30+H16</f>
        <v>205</v>
      </c>
      <c r="I31" s="63"/>
      <c r="J31" s="17"/>
    </row>
    <row r="32" spans="1:10" ht="12" customHeight="1" thickBot="1">
      <c r="A32" s="17"/>
      <c r="B32" s="30"/>
      <c r="C32" s="19"/>
      <c r="D32" s="11"/>
      <c r="E32" s="11"/>
      <c r="F32" s="11"/>
      <c r="G32" s="11"/>
      <c r="H32" s="38"/>
      <c r="I32" s="63"/>
      <c r="J32" s="17"/>
    </row>
    <row r="33" spans="1:10" ht="12" customHeight="1">
      <c r="A33" s="74"/>
      <c r="B33" s="75"/>
      <c r="C33" s="89" t="s">
        <v>42</v>
      </c>
      <c r="D33" s="89"/>
      <c r="E33" s="76"/>
      <c r="F33" s="77" t="s">
        <v>36</v>
      </c>
      <c r="G33" s="27"/>
      <c r="H33" s="27"/>
      <c r="I33" s="11"/>
      <c r="J33" s="17"/>
    </row>
    <row r="34" spans="1:10" ht="12" customHeight="1">
      <c r="A34" s="78" t="s">
        <v>43</v>
      </c>
      <c r="B34" s="66" t="s">
        <v>35</v>
      </c>
      <c r="C34" s="69"/>
      <c r="D34" s="67">
        <f>IF(G5&lt;&gt;"",I14,0)</f>
        <v>1450</v>
      </c>
      <c r="E34" s="67"/>
      <c r="F34" s="79">
        <f>H16</f>
        <v>25</v>
      </c>
      <c r="G34" s="11"/>
      <c r="H34" s="38"/>
      <c r="I34" s="19"/>
      <c r="J34" s="17"/>
    </row>
    <row r="35" spans="1:10" ht="12" customHeight="1">
      <c r="A35" s="78" t="s">
        <v>44</v>
      </c>
      <c r="B35" s="66" t="s">
        <v>37</v>
      </c>
      <c r="C35" s="70"/>
      <c r="D35" s="68">
        <f>I30</f>
        <v>170</v>
      </c>
      <c r="E35" s="68"/>
      <c r="F35" s="79">
        <f>H30</f>
        <v>180</v>
      </c>
      <c r="G35" s="11"/>
      <c r="H35" s="38"/>
      <c r="I35" s="32"/>
      <c r="J35" s="17"/>
    </row>
    <row r="36" spans="1:10" ht="12" customHeight="1">
      <c r="A36" s="80" t="s">
        <v>45</v>
      </c>
      <c r="B36" s="66" t="s">
        <v>38</v>
      </c>
      <c r="C36" s="70"/>
      <c r="D36" s="68">
        <f>SUM(D34:D35)</f>
        <v>1620</v>
      </c>
      <c r="E36" s="68"/>
      <c r="F36" s="79">
        <f>H31</f>
        <v>205</v>
      </c>
      <c r="G36" s="11"/>
      <c r="H36" s="38"/>
      <c r="I36" s="53"/>
      <c r="J36" s="17"/>
    </row>
    <row r="37" spans="1:10" ht="12" customHeight="1">
      <c r="A37" s="81" t="s">
        <v>46</v>
      </c>
      <c r="B37" s="66" t="s">
        <v>40</v>
      </c>
      <c r="C37" s="71"/>
      <c r="D37" s="67">
        <f>D31+H31-D36</f>
        <v>110</v>
      </c>
      <c r="E37" s="67"/>
      <c r="F37" s="82">
        <f>D16</f>
        <v>1525</v>
      </c>
      <c r="G37" s="11"/>
      <c r="H37" s="38"/>
      <c r="I37" s="11"/>
      <c r="J37" s="17"/>
    </row>
    <row r="38" spans="1:10" ht="12" customHeight="1">
      <c r="A38" s="81" t="s">
        <v>47</v>
      </c>
      <c r="B38" s="66" t="s">
        <v>39</v>
      </c>
      <c r="C38" s="72"/>
      <c r="D38" s="67">
        <f>D30</f>
        <v>0</v>
      </c>
      <c r="E38" s="67"/>
      <c r="F38" s="82">
        <f>D30</f>
        <v>0</v>
      </c>
      <c r="G38" s="11"/>
      <c r="H38" s="38"/>
      <c r="I38" s="11"/>
      <c r="J38" s="17"/>
    </row>
    <row r="39" spans="1:10" ht="12" customHeight="1">
      <c r="A39" s="81" t="s">
        <v>48</v>
      </c>
      <c r="B39" s="66" t="s">
        <v>41</v>
      </c>
      <c r="C39" s="73"/>
      <c r="D39" s="67">
        <f>SUM(D37:D38)</f>
        <v>110</v>
      </c>
      <c r="E39" s="67"/>
      <c r="F39" s="82">
        <f>D31</f>
        <v>1525</v>
      </c>
      <c r="G39" s="11"/>
      <c r="H39" s="38"/>
      <c r="I39" s="19"/>
      <c r="J39" s="17"/>
    </row>
    <row r="40" spans="1:10" ht="12" customHeight="1" thickBot="1">
      <c r="A40" s="83"/>
      <c r="B40" s="84" t="s">
        <v>49</v>
      </c>
      <c r="C40" s="85"/>
      <c r="D40" s="86">
        <f>D39+D36</f>
        <v>1730</v>
      </c>
      <c r="E40" s="86"/>
      <c r="F40" s="87">
        <f>F36+F39</f>
        <v>1730</v>
      </c>
      <c r="G40" s="11"/>
      <c r="H40" s="38"/>
      <c r="I40" s="32"/>
      <c r="J40" s="17"/>
    </row>
    <row r="41" spans="1:10" ht="12" customHeight="1">
      <c r="A41" s="28"/>
      <c r="B41" s="29"/>
      <c r="C41" s="31"/>
      <c r="D41" s="32"/>
      <c r="E41" s="32"/>
      <c r="F41" s="11"/>
      <c r="G41" s="11"/>
      <c r="H41" s="38"/>
      <c r="I41" s="53"/>
      <c r="J41" s="17"/>
    </row>
  </sheetData>
  <sheetProtection password="CF35" sheet="1"/>
  <mergeCells count="2">
    <mergeCell ref="B3:F3"/>
    <mergeCell ref="C33:D33"/>
  </mergeCells>
  <printOptions/>
  <pageMargins left="0.24" right="0.24" top="0.17" bottom="0.17" header="0.17" footer="0.17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Jelincic</dc:creator>
  <cp:keywords/>
  <dc:description/>
  <cp:lastModifiedBy>Full-Service</cp:lastModifiedBy>
  <cp:lastPrinted>2016-03-30T00:25:17Z</cp:lastPrinted>
  <dcterms:created xsi:type="dcterms:W3CDTF">2007-05-23T13:01:13Z</dcterms:created>
  <dcterms:modified xsi:type="dcterms:W3CDTF">2016-06-07T21:31:09Z</dcterms:modified>
  <cp:category/>
  <cp:version/>
  <cp:contentType/>
  <cp:contentStatus/>
</cp:coreProperties>
</file>